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1" documentId="6_{469ADB67-1304-421A-862C-5C2606675184}" xr6:coauthVersionLast="47" xr6:coauthVersionMax="47" xr10:uidLastSave="{2472BD5B-A5CC-4BAC-9C65-CE2D3F52A860}"/>
  <bookViews>
    <workbookView xWindow="-108" yWindow="-108" windowWidth="23256" windowHeight="13896" firstSheet="1" activeTab="5" xr2:uid="{00000000-000D-0000-FFFF-FFFF00000000}"/>
  </bookViews>
  <sheets>
    <sheet name="Existing Pens" sheetId="6" r:id="rId1"/>
    <sheet name="Proposed Pens" sheetId="1" r:id="rId2"/>
    <sheet name="Flow" sheetId="3" r:id="rId3"/>
    <sheet name="NewDepomod Run Info" sheetId="2" r:id="rId4"/>
    <sheet name="NDModellingResults" sheetId="4" r:id="rId5"/>
    <sheet name="Medicines Modelling Results" sheetId="5" r:id="rId6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6" l="1"/>
  <c r="F8" i="6"/>
  <c r="F7" i="6"/>
  <c r="F6" i="6"/>
  <c r="F5" i="6"/>
  <c r="F4" i="6"/>
  <c r="F3" i="6"/>
  <c r="F2" i="6"/>
  <c r="D5" i="5"/>
  <c r="B10" i="4"/>
  <c r="C10" i="4" l="1"/>
  <c r="C8" i="4"/>
  <c r="C12" i="4" l="1"/>
  <c r="E7" i="5" l="1"/>
  <c r="F4" i="1" l="1"/>
  <c r="F5" i="1"/>
  <c r="F6" i="1"/>
  <c r="F7" i="1"/>
  <c r="F8" i="1"/>
  <c r="F9" i="1"/>
  <c r="F3" i="1"/>
  <c r="F2" i="1"/>
</calcChain>
</file>

<file path=xl/sharedStrings.xml><?xml version="1.0" encoding="utf-8"?>
<sst xmlns="http://schemas.openxmlformats.org/spreadsheetml/2006/main" count="78" uniqueCount="51">
  <si>
    <t>Diamenter/ Width (m)</t>
  </si>
  <si>
    <t>Easting (m)</t>
  </si>
  <si>
    <t>Northing (m)</t>
  </si>
  <si>
    <t>Shape (round/ square)</t>
  </si>
  <si>
    <t>Bin Number</t>
  </si>
  <si>
    <t>File Name</t>
  </si>
  <si>
    <t>Round</t>
  </si>
  <si>
    <t>Circumfence (m)</t>
  </si>
  <si>
    <t>CurrentMeterDataArdyne_Bottom2013.xlsx</t>
  </si>
  <si>
    <t>CurrentMeterDataArdyne_Middle2013.xlsx</t>
  </si>
  <si>
    <t>CurrentMeterDataArdyne_Surface2013.xlsx</t>
  </si>
  <si>
    <t>Current Meter Instrument</t>
  </si>
  <si>
    <t>Cage No.</t>
  </si>
  <si>
    <t>Data Length (days)</t>
  </si>
  <si>
    <t>Impeller: Valeport BFM105D/ 300kHz Workhorse ADCP</t>
  </si>
  <si>
    <t>Cages File Name</t>
  </si>
  <si>
    <t>Result File Name</t>
  </si>
  <si>
    <t>Inputs File Name</t>
  </si>
  <si>
    <t>Run No/ Label</t>
  </si>
  <si>
    <t>Biomass/ EmBZ</t>
  </si>
  <si>
    <t>Default/ Calibrated</t>
  </si>
  <si>
    <t>With/ Without Residual Current</t>
  </si>
  <si>
    <t>Existing Site Setup / Proposed Site Setup</t>
  </si>
  <si>
    <t>Deployment Depth (m)</t>
  </si>
  <si>
    <t>Bin Depth (m)</t>
  </si>
  <si>
    <r>
      <t>Recommended biomass </t>
    </r>
    <r>
      <rPr>
        <sz val="11"/>
        <rFont val="Calibri"/>
        <family val="2"/>
      </rPr>
      <t> </t>
    </r>
  </si>
  <si>
    <t>Biomass (t) </t>
  </si>
  <si>
    <t>Number of cages </t>
  </si>
  <si>
    <t>Cage dimension (width/ circumference) </t>
  </si>
  <si>
    <t>Wave exposure  </t>
  </si>
  <si>
    <r>
      <t>Description</t>
    </r>
    <r>
      <rPr>
        <sz val="11"/>
        <rFont val="Calibri"/>
        <family val="2"/>
      </rPr>
      <t> </t>
    </r>
  </si>
  <si>
    <r>
      <t>100m mixing zone area (m2)</t>
    </r>
    <r>
      <rPr>
        <sz val="11"/>
        <rFont val="Calibri"/>
        <family val="2"/>
      </rPr>
      <t> </t>
    </r>
  </si>
  <si>
    <t>% increase from existing </t>
  </si>
  <si>
    <t>0.64 IQI impact area (m2) </t>
  </si>
  <si>
    <t>% of Allowable Mixing Zone </t>
  </si>
  <si>
    <t>mean deposition within AMZ (g/m2) </t>
  </si>
  <si>
    <r>
      <t xml:space="preserve">Existing (licenced or actual); </t>
    </r>
    <r>
      <rPr>
        <sz val="11"/>
        <rFont val="Calibri"/>
        <family val="2"/>
      </rPr>
      <t>if multiple runs conducted use average </t>
    </r>
  </si>
  <si>
    <r>
      <t>Applied for biomass</t>
    </r>
    <r>
      <rPr>
        <sz val="11"/>
        <rFont val="Calibri"/>
        <family val="2"/>
      </rPr>
      <t> (if multiple runs conducted use average)</t>
    </r>
  </si>
  <si>
    <t>Azamethiphos (g)</t>
  </si>
  <si>
    <t>Deltamethrin (g)</t>
  </si>
  <si>
    <t>Cypermethrin (g)</t>
  </si>
  <si>
    <t xml:space="preserve">EmBz (g) </t>
  </si>
  <si>
    <t>Recommended 3hr mass</t>
  </si>
  <si>
    <t>Recommended 24hr mass</t>
  </si>
  <si>
    <t>Working Depth:</t>
  </si>
  <si>
    <t>Recommended Excis MAC*</t>
  </si>
  <si>
    <t>n/a</t>
  </si>
  <si>
    <t>* annotation: modelled value to be divided by 267</t>
  </si>
  <si>
    <t xml:space="preserve">Recommended Modelled Excis </t>
  </si>
  <si>
    <t>Recommended EmBZ MEQ mass</t>
  </si>
  <si>
    <t>Recommended EmBZ Modelled Max Quantity (former TAQ)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</si>
</sst>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name val="Calibri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/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0" fillId="0" borderId="21" xfId="0" applyBorder="1"/>
    <xf numFmtId="0" fontId="0" fillId="0" borderId="7" xfId="0" applyBorder="1"/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4" xfId="0" applyBorder="1"/>
    <xf numFmtId="0" fontId="0" fillId="0" borderId="5" xfId="0" applyBorder="1"/>
    <xf numFmtId="0" fontId="7" fillId="0" borderId="22" xfId="0" applyFont="1" applyBorder="1" applyAlignment="1">
      <alignment horizontal="right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horizontal="right" vertical="center" wrapText="1"/>
    </xf>
    <xf numFmtId="0" fontId="7" fillId="0" borderId="27" xfId="0" applyFont="1" applyBorder="1" applyAlignment="1">
      <alignment vertical="center" wrapText="1"/>
    </xf>
    <xf numFmtId="0" fontId="0" fillId="0" borderId="28" xfId="0" applyBorder="1"/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horizontal="right" vertical="center" wrapText="1"/>
    </xf>
    <xf numFmtId="0" fontId="7" fillId="0" borderId="29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righ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2" fontId="4" fillId="0" borderId="30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2" fontId="4" fillId="0" borderId="2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CE866-15E9-4F7B-A428-6B259ABC8397}">
  <dimension ref="A1:F9"/>
  <sheetViews>
    <sheetView workbookViewId="0">
      <selection activeCell="G11" sqref="G11"/>
    </sheetView>
  </sheetViews>
  <sheetFormatPr defaultRowHeight="14.4" x14ac:dyDescent="0.3"/>
  <cols>
    <col min="6" max="6" width="15.88671875" bestFit="1" customWidth="1"/>
  </cols>
  <sheetData>
    <row r="1" spans="1:6" x14ac:dyDescent="0.3">
      <c r="A1" s="3" t="s">
        <v>12</v>
      </c>
      <c r="B1" s="3" t="s">
        <v>1</v>
      </c>
      <c r="C1" s="3" t="s">
        <v>2</v>
      </c>
      <c r="D1" s="3" t="s">
        <v>3</v>
      </c>
      <c r="E1" s="3" t="s">
        <v>0</v>
      </c>
      <c r="F1" s="3" t="s">
        <v>7</v>
      </c>
    </row>
    <row r="2" spans="1:6" x14ac:dyDescent="0.3">
      <c r="A2">
        <v>1</v>
      </c>
      <c r="B2" s="1">
        <v>330350</v>
      </c>
      <c r="C2" s="1">
        <v>997668</v>
      </c>
      <c r="D2" t="s">
        <v>6</v>
      </c>
      <c r="E2" s="2">
        <v>28.64</v>
      </c>
      <c r="F2">
        <f>PI()*E2</f>
        <v>89.975213598811678</v>
      </c>
    </row>
    <row r="3" spans="1:6" x14ac:dyDescent="0.3">
      <c r="A3">
        <v>2</v>
      </c>
      <c r="B3" s="1">
        <v>330351.26522864326</v>
      </c>
      <c r="C3" s="1">
        <v>997717.98398940137</v>
      </c>
      <c r="D3" t="s">
        <v>6</v>
      </c>
      <c r="E3" s="2">
        <v>28.64</v>
      </c>
      <c r="F3">
        <f>PI()*E3</f>
        <v>89.975213598811678</v>
      </c>
    </row>
    <row r="4" spans="1:6" x14ac:dyDescent="0.3">
      <c r="A4">
        <v>3</v>
      </c>
      <c r="B4" s="1">
        <v>330352.53045728657</v>
      </c>
      <c r="C4" s="1">
        <v>997767.96797880286</v>
      </c>
      <c r="D4" t="s">
        <v>6</v>
      </c>
      <c r="E4" s="2">
        <v>28.64</v>
      </c>
      <c r="F4">
        <f t="shared" ref="F4:F9" si="0">PI()*E4</f>
        <v>89.975213598811678</v>
      </c>
    </row>
    <row r="5" spans="1:6" x14ac:dyDescent="0.3">
      <c r="A5">
        <v>4</v>
      </c>
      <c r="B5" s="1">
        <v>330353.79568592983</v>
      </c>
      <c r="C5" s="1">
        <v>997817.95196820423</v>
      </c>
      <c r="D5" t="s">
        <v>6</v>
      </c>
      <c r="E5" s="2">
        <v>28.64</v>
      </c>
      <c r="F5">
        <f t="shared" si="0"/>
        <v>89.975213598811678</v>
      </c>
    </row>
    <row r="6" spans="1:6" x14ac:dyDescent="0.3">
      <c r="A6">
        <v>5</v>
      </c>
      <c r="B6" s="1">
        <v>330399.98398940143</v>
      </c>
      <c r="C6" s="1">
        <v>997666.73477135669</v>
      </c>
      <c r="D6" t="s">
        <v>6</v>
      </c>
      <c r="E6" s="2">
        <v>28.64</v>
      </c>
      <c r="F6">
        <f t="shared" si="0"/>
        <v>89.975213598811678</v>
      </c>
    </row>
    <row r="7" spans="1:6" x14ac:dyDescent="0.3">
      <c r="A7">
        <v>6</v>
      </c>
      <c r="B7" s="1">
        <v>330401.24921804469</v>
      </c>
      <c r="C7" s="1">
        <v>997716.71876075806</v>
      </c>
      <c r="D7" t="s">
        <v>6</v>
      </c>
      <c r="E7" s="2">
        <v>28.64</v>
      </c>
      <c r="F7">
        <f t="shared" si="0"/>
        <v>89.975213598811678</v>
      </c>
    </row>
    <row r="8" spans="1:6" x14ac:dyDescent="0.3">
      <c r="A8">
        <v>7</v>
      </c>
      <c r="B8" s="1">
        <v>330402.514446688</v>
      </c>
      <c r="C8" s="1">
        <v>997766.70275015954</v>
      </c>
      <c r="D8" t="s">
        <v>6</v>
      </c>
      <c r="E8" s="2">
        <v>28.64</v>
      </c>
      <c r="F8">
        <f t="shared" si="0"/>
        <v>89.975213598811678</v>
      </c>
    </row>
    <row r="9" spans="1:6" x14ac:dyDescent="0.3">
      <c r="A9">
        <v>8</v>
      </c>
      <c r="B9" s="1">
        <v>330403.77967533126</v>
      </c>
      <c r="C9" s="1">
        <v>997816.68673956092</v>
      </c>
      <c r="D9" t="s">
        <v>6</v>
      </c>
      <c r="E9" s="2">
        <v>28.64</v>
      </c>
      <c r="F9">
        <f t="shared" si="0"/>
        <v>89.975213598811678</v>
      </c>
    </row>
  </sheetData>
  <pageMargins left="0.7" right="0.7" top="0.75" bottom="0.75" header="0.3" footer="0.3"/>
  <pageSetup orientation="portrait" horizontalDpi="1200" verticalDpi="120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activeCell="A10" sqref="A10"/>
    </sheetView>
  </sheetViews>
  <sheetFormatPr defaultRowHeight="14.4" x14ac:dyDescent="0.3"/>
  <cols>
    <col min="2" max="2" width="10.88671875" bestFit="1" customWidth="1"/>
    <col min="3" max="3" width="12.44140625" bestFit="1" customWidth="1"/>
    <col min="4" max="5" width="21" bestFit="1" customWidth="1"/>
    <col min="6" max="6" width="15.88671875" bestFit="1" customWidth="1"/>
  </cols>
  <sheetData>
    <row r="1" spans="1:6" x14ac:dyDescent="0.3">
      <c r="A1" s="3" t="s">
        <v>12</v>
      </c>
      <c r="B1" s="3" t="s">
        <v>1</v>
      </c>
      <c r="C1" s="3" t="s">
        <v>2</v>
      </c>
      <c r="D1" s="3" t="s">
        <v>3</v>
      </c>
      <c r="E1" s="3" t="s">
        <v>0</v>
      </c>
      <c r="F1" s="3" t="s">
        <v>7</v>
      </c>
    </row>
    <row r="2" spans="1:6" x14ac:dyDescent="0.3">
      <c r="A2">
        <v>1</v>
      </c>
      <c r="B2" s="1">
        <v>330350</v>
      </c>
      <c r="C2" s="1">
        <v>997668</v>
      </c>
      <c r="D2" t="s">
        <v>6</v>
      </c>
      <c r="E2" s="2">
        <v>38.200000000000003</v>
      </c>
      <c r="F2">
        <f>PI()*E2</f>
        <v>120.00883936713011</v>
      </c>
    </row>
    <row r="3" spans="1:6" x14ac:dyDescent="0.3">
      <c r="A3">
        <v>2</v>
      </c>
      <c r="B3" s="1">
        <v>330351.26522864326</v>
      </c>
      <c r="C3" s="1">
        <v>997717.98398940137</v>
      </c>
      <c r="D3" t="s">
        <v>6</v>
      </c>
      <c r="E3" s="2">
        <v>38.200000000000003</v>
      </c>
      <c r="F3">
        <f>PI()*E3</f>
        <v>120.00883936713011</v>
      </c>
    </row>
    <row r="4" spans="1:6" x14ac:dyDescent="0.3">
      <c r="A4">
        <v>3</v>
      </c>
      <c r="B4" s="1">
        <v>330352.53045728657</v>
      </c>
      <c r="C4" s="1">
        <v>997767.96797880286</v>
      </c>
      <c r="D4" t="s">
        <v>6</v>
      </c>
      <c r="E4" s="2">
        <v>38.200000000000003</v>
      </c>
      <c r="F4">
        <f t="shared" ref="F4:F9" si="0">PI()*E4</f>
        <v>120.00883936713011</v>
      </c>
    </row>
    <row r="5" spans="1:6" x14ac:dyDescent="0.3">
      <c r="A5">
        <v>4</v>
      </c>
      <c r="B5" s="1">
        <v>330353.79568592983</v>
      </c>
      <c r="C5" s="1">
        <v>997817.95196820423</v>
      </c>
      <c r="D5" t="s">
        <v>6</v>
      </c>
      <c r="E5" s="2">
        <v>38.200000000000003</v>
      </c>
      <c r="F5">
        <f t="shared" si="0"/>
        <v>120.00883936713011</v>
      </c>
    </row>
    <row r="6" spans="1:6" x14ac:dyDescent="0.3">
      <c r="A6">
        <v>5</v>
      </c>
      <c r="B6" s="1">
        <v>330399.98398940143</v>
      </c>
      <c r="C6" s="1">
        <v>997666.73477135669</v>
      </c>
      <c r="D6" t="s">
        <v>6</v>
      </c>
      <c r="E6" s="2">
        <v>38.200000000000003</v>
      </c>
      <c r="F6">
        <f t="shared" si="0"/>
        <v>120.00883936713011</v>
      </c>
    </row>
    <row r="7" spans="1:6" x14ac:dyDescent="0.3">
      <c r="A7">
        <v>6</v>
      </c>
      <c r="B7" s="1">
        <v>330401.24921804469</v>
      </c>
      <c r="C7" s="1">
        <v>997716.71876075806</v>
      </c>
      <c r="D7" t="s">
        <v>6</v>
      </c>
      <c r="E7" s="2">
        <v>38.200000000000003</v>
      </c>
      <c r="F7">
        <f t="shared" si="0"/>
        <v>120.00883936713011</v>
      </c>
    </row>
    <row r="8" spans="1:6" x14ac:dyDescent="0.3">
      <c r="A8">
        <v>7</v>
      </c>
      <c r="B8" s="1">
        <v>330402.514446688</v>
      </c>
      <c r="C8" s="1">
        <v>997766.70275015954</v>
      </c>
      <c r="D8" t="s">
        <v>6</v>
      </c>
      <c r="E8" s="2">
        <v>38.200000000000003</v>
      </c>
      <c r="F8">
        <f t="shared" si="0"/>
        <v>120.00883936713011</v>
      </c>
    </row>
    <row r="9" spans="1:6" x14ac:dyDescent="0.3">
      <c r="A9">
        <v>8</v>
      </c>
      <c r="B9" s="1">
        <v>330403.77967533126</v>
      </c>
      <c r="C9" s="1">
        <v>997816.68673956092</v>
      </c>
      <c r="D9" t="s">
        <v>6</v>
      </c>
      <c r="E9" s="2">
        <v>38.200000000000003</v>
      </c>
      <c r="F9">
        <f t="shared" si="0"/>
        <v>120.00883936713011</v>
      </c>
    </row>
  </sheetData>
  <pageMargins left="0.7" right="0.7" top="0.75" bottom="0.75" header="0.3" footer="0.3"/>
  <pageSetup orientation="portrait" horizontalDpi="1200" verticalDpi="120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D10" sqref="D10"/>
    </sheetView>
  </sheetViews>
  <sheetFormatPr defaultRowHeight="14.4" x14ac:dyDescent="0.3"/>
  <cols>
    <col min="1" max="1" width="10.88671875" bestFit="1" customWidth="1"/>
    <col min="2" max="2" width="12.44140625" bestFit="1" customWidth="1"/>
    <col min="3" max="3" width="21.88671875" bestFit="1" customWidth="1"/>
    <col min="4" max="4" width="13.44140625" bestFit="1" customWidth="1"/>
    <col min="5" max="5" width="11.5546875" bestFit="1" customWidth="1"/>
    <col min="6" max="6" width="40.109375" bestFit="1" customWidth="1"/>
    <col min="7" max="7" width="50" bestFit="1" customWidth="1"/>
    <col min="8" max="8" width="17.5546875" bestFit="1" customWidth="1"/>
  </cols>
  <sheetData>
    <row r="1" spans="1:8" x14ac:dyDescent="0.3">
      <c r="A1" s="3" t="s">
        <v>1</v>
      </c>
      <c r="B1" s="3" t="s">
        <v>2</v>
      </c>
      <c r="C1" s="3" t="s">
        <v>23</v>
      </c>
      <c r="D1" s="3" t="s">
        <v>24</v>
      </c>
      <c r="E1" s="3" t="s">
        <v>4</v>
      </c>
      <c r="F1" s="3" t="s">
        <v>5</v>
      </c>
      <c r="G1" s="3" t="s">
        <v>11</v>
      </c>
      <c r="H1" s="3" t="s">
        <v>13</v>
      </c>
    </row>
    <row r="2" spans="1:8" x14ac:dyDescent="0.3">
      <c r="A2">
        <v>209259</v>
      </c>
      <c r="B2">
        <v>669394</v>
      </c>
      <c r="C2">
        <v>40</v>
      </c>
      <c r="D2">
        <v>35.6</v>
      </c>
      <c r="E2">
        <v>35</v>
      </c>
      <c r="F2" t="s">
        <v>10</v>
      </c>
      <c r="G2" t="s">
        <v>14</v>
      </c>
      <c r="H2">
        <v>15</v>
      </c>
    </row>
    <row r="3" spans="1:8" x14ac:dyDescent="0.3">
      <c r="A3">
        <v>209259</v>
      </c>
      <c r="B3">
        <v>669394</v>
      </c>
      <c r="C3">
        <v>40</v>
      </c>
      <c r="D3">
        <v>29.6</v>
      </c>
      <c r="E3">
        <v>29</v>
      </c>
      <c r="F3" t="s">
        <v>9</v>
      </c>
      <c r="G3" t="s">
        <v>14</v>
      </c>
      <c r="H3">
        <v>15</v>
      </c>
    </row>
    <row r="4" spans="1:8" x14ac:dyDescent="0.3">
      <c r="A4">
        <v>209259</v>
      </c>
      <c r="B4">
        <v>669394</v>
      </c>
      <c r="C4">
        <v>40</v>
      </c>
      <c r="D4">
        <v>2</v>
      </c>
      <c r="E4">
        <v>1</v>
      </c>
      <c r="F4" t="s">
        <v>8</v>
      </c>
      <c r="G4" t="s">
        <v>14</v>
      </c>
      <c r="H4">
        <v>15</v>
      </c>
    </row>
  </sheetData>
  <pageMargins left="0.7" right="0.7" top="0.75" bottom="0.75" header="0.3" footer="0.3"/>
  <pageSetup orientation="portrait" horizontalDpi="1200" verticalDpi="120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"/>
  <sheetViews>
    <sheetView workbookViewId="0">
      <selection activeCell="D19" sqref="D19"/>
    </sheetView>
  </sheetViews>
  <sheetFormatPr defaultRowHeight="14.4" x14ac:dyDescent="0.3"/>
  <cols>
    <col min="1" max="1" width="13.5546875" bestFit="1" customWidth="1"/>
    <col min="2" max="2" width="15.6640625" bestFit="1" customWidth="1"/>
    <col min="3" max="4" width="16.109375" bestFit="1" customWidth="1"/>
    <col min="5" max="5" width="18.33203125" bestFit="1" customWidth="1"/>
    <col min="6" max="6" width="29.6640625" bestFit="1" customWidth="1"/>
    <col min="7" max="7" width="14.5546875" bestFit="1" customWidth="1"/>
    <col min="8" max="8" width="37.6640625" bestFit="1" customWidth="1"/>
  </cols>
  <sheetData>
    <row r="1" spans="1:8" x14ac:dyDescent="0.3">
      <c r="A1" s="3" t="s">
        <v>18</v>
      </c>
      <c r="B1" s="3" t="s">
        <v>15</v>
      </c>
      <c r="C1" s="3" t="s">
        <v>17</v>
      </c>
      <c r="D1" s="3" t="s">
        <v>16</v>
      </c>
      <c r="E1" s="3" t="s">
        <v>20</v>
      </c>
      <c r="F1" s="3" t="s">
        <v>21</v>
      </c>
      <c r="G1" s="3" t="s">
        <v>19</v>
      </c>
      <c r="H1" s="3" t="s">
        <v>22</v>
      </c>
    </row>
  </sheetData>
  <dataValidations count="1">
    <dataValidation type="list" allowBlank="1" showInputMessage="1" showErrorMessage="1" sqref="E2:H6" xr:uid="{00000000-0002-0000-0200-000000000000}">
      <formula1>#REF!</formula1>
    </dataValidation>
  </dataValidations>
  <pageMargins left="0.7" right="0.7" top="0.75" bottom="0.75" header="0.3" footer="0.3"/>
  <pageSetup paperSize="9" orientation="portrait" verticalDpi="0" r:id="rId1"/>
  <headerFooter>
    <oddHeader>&amp;C&amp;"Aptos"&amp;10&amp;K0000FF OFFICIAL&amp;1#_x000D_</oddHeader>
    <oddFooter>&amp;C_x000D_&amp;1#&amp;"Aptos"&amp;10&amp;K0000FF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645FF-F101-4A1C-9C69-D828733BF74A}">
  <dimension ref="A1:D12"/>
  <sheetViews>
    <sheetView workbookViewId="0">
      <selection activeCell="C16" sqref="C16"/>
    </sheetView>
  </sheetViews>
  <sheetFormatPr defaultRowHeight="14.4" x14ac:dyDescent="0.3"/>
  <cols>
    <col min="1" max="1" width="37" bestFit="1" customWidth="1"/>
    <col min="2" max="2" width="21.109375" customWidth="1"/>
    <col min="3" max="3" width="18.5546875" customWidth="1"/>
    <col min="4" max="4" width="18.6640625" customWidth="1"/>
  </cols>
  <sheetData>
    <row r="1" spans="1:4" ht="58.2" thickBot="1" x14ac:dyDescent="0.35">
      <c r="A1" s="11"/>
      <c r="B1" s="12" t="s">
        <v>36</v>
      </c>
      <c r="C1" s="13" t="s">
        <v>37</v>
      </c>
      <c r="D1" s="14" t="s">
        <v>25</v>
      </c>
    </row>
    <row r="2" spans="1:4" x14ac:dyDescent="0.3">
      <c r="A2" s="15" t="s">
        <v>26</v>
      </c>
      <c r="B2" s="4"/>
      <c r="C2" s="5"/>
      <c r="D2" s="16"/>
    </row>
    <row r="3" spans="1:4" x14ac:dyDescent="0.3">
      <c r="A3" s="17" t="s">
        <v>27</v>
      </c>
      <c r="B3" s="6"/>
      <c r="C3" s="7"/>
      <c r="D3" s="18"/>
    </row>
    <row r="4" spans="1:4" ht="15" thickBot="1" x14ac:dyDescent="0.35">
      <c r="A4" s="19" t="s">
        <v>28</v>
      </c>
      <c r="B4" s="8"/>
      <c r="C4" s="9"/>
      <c r="D4" s="20"/>
    </row>
    <row r="5" spans="1:4" ht="15" thickBot="1" x14ac:dyDescent="0.35">
      <c r="A5" s="17" t="s">
        <v>29</v>
      </c>
      <c r="B5" s="6"/>
      <c r="C5" s="7"/>
      <c r="D5" s="18"/>
    </row>
    <row r="6" spans="1:4" x14ac:dyDescent="0.3">
      <c r="A6" s="21" t="s">
        <v>30</v>
      </c>
      <c r="B6" s="40"/>
      <c r="C6" s="10"/>
      <c r="D6" s="22"/>
    </row>
    <row r="7" spans="1:4" x14ac:dyDescent="0.3">
      <c r="A7" s="23" t="s">
        <v>31</v>
      </c>
      <c r="B7" s="41"/>
      <c r="C7" s="7"/>
      <c r="D7" s="7"/>
    </row>
    <row r="8" spans="1:4" x14ac:dyDescent="0.3">
      <c r="A8" s="17" t="s">
        <v>32</v>
      </c>
      <c r="B8" s="42" t="s">
        <v>46</v>
      </c>
      <c r="C8" s="45" t="e">
        <f>((C7-B7)/B7)*100</f>
        <v>#DIV/0!</v>
      </c>
      <c r="D8" s="18"/>
    </row>
    <row r="9" spans="1:4" x14ac:dyDescent="0.3">
      <c r="A9" s="17" t="s">
        <v>33</v>
      </c>
      <c r="B9" s="41"/>
      <c r="C9" s="7"/>
      <c r="D9" s="18"/>
    </row>
    <row r="10" spans="1:4" x14ac:dyDescent="0.3">
      <c r="A10" s="17" t="s">
        <v>34</v>
      </c>
      <c r="B10" s="44" t="e">
        <f>(B9/B7)*100</f>
        <v>#DIV/0!</v>
      </c>
      <c r="C10" s="45" t="e">
        <f>(C9/C7)*100</f>
        <v>#DIV/0!</v>
      </c>
      <c r="D10" s="18"/>
    </row>
    <row r="11" spans="1:4" x14ac:dyDescent="0.3">
      <c r="A11" s="17" t="s">
        <v>35</v>
      </c>
      <c r="B11" s="41"/>
      <c r="C11" s="7"/>
      <c r="D11" s="18"/>
    </row>
    <row r="12" spans="1:4" ht="15" thickBot="1" x14ac:dyDescent="0.35">
      <c r="A12" s="24" t="s">
        <v>32</v>
      </c>
      <c r="B12" s="43" t="s">
        <v>46</v>
      </c>
      <c r="C12" s="46" t="e">
        <f>((C11-B11)/B11)*100</f>
        <v>#DIV/0!</v>
      </c>
      <c r="D12" s="25"/>
    </row>
  </sheetData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9BE5-6FBA-4431-9268-ACEF981E45A4}">
  <dimension ref="A1:E12"/>
  <sheetViews>
    <sheetView tabSelected="1" workbookViewId="0">
      <selection activeCell="D4" sqref="D4"/>
    </sheetView>
  </sheetViews>
  <sheetFormatPr defaultRowHeight="14.4" x14ac:dyDescent="0.3"/>
  <cols>
    <col min="1" max="1" width="23.44140625" customWidth="1"/>
    <col min="2" max="2" width="18.109375" customWidth="1"/>
    <col min="3" max="3" width="16.33203125" customWidth="1"/>
    <col min="4" max="4" width="16.33203125" bestFit="1" customWidth="1"/>
    <col min="5" max="5" width="11.109375" customWidth="1"/>
  </cols>
  <sheetData>
    <row r="1" spans="1:5" x14ac:dyDescent="0.3">
      <c r="A1" s="28"/>
      <c r="B1" s="29" t="s">
        <v>38</v>
      </c>
      <c r="C1" s="29" t="s">
        <v>39</v>
      </c>
      <c r="D1" s="29" t="s">
        <v>40</v>
      </c>
      <c r="E1" s="29" t="s">
        <v>41</v>
      </c>
    </row>
    <row r="2" spans="1:5" ht="25.5" customHeight="1" x14ac:dyDescent="0.3">
      <c r="A2" s="33" t="s">
        <v>42</v>
      </c>
      <c r="B2" s="32"/>
      <c r="C2" s="32"/>
      <c r="D2" s="32"/>
      <c r="E2" s="34"/>
    </row>
    <row r="3" spans="1:5" ht="24" customHeight="1" x14ac:dyDescent="0.3">
      <c r="A3" s="33" t="s">
        <v>43</v>
      </c>
      <c r="B3" s="32"/>
      <c r="C3" s="32"/>
      <c r="D3" s="32"/>
      <c r="E3" s="34"/>
    </row>
    <row r="4" spans="1:5" ht="24" customHeight="1" x14ac:dyDescent="0.3">
      <c r="A4" s="33" t="s">
        <v>48</v>
      </c>
      <c r="B4" s="32"/>
      <c r="C4" s="32"/>
      <c r="D4" s="32"/>
      <c r="E4" s="34"/>
    </row>
    <row r="5" spans="1:5" ht="25.5" customHeight="1" x14ac:dyDescent="0.3">
      <c r="A5" s="33" t="s">
        <v>45</v>
      </c>
      <c r="B5" s="32"/>
      <c r="C5" s="32"/>
      <c r="D5" s="32">
        <f xml:space="preserve"> D4/267</f>
        <v>0</v>
      </c>
      <c r="E5" s="34"/>
    </row>
    <row r="6" spans="1:5" ht="43.5" customHeight="1" x14ac:dyDescent="0.3">
      <c r="A6" s="33" t="s">
        <v>50</v>
      </c>
      <c r="B6" s="32"/>
      <c r="C6" s="32"/>
      <c r="D6" s="32"/>
      <c r="E6" s="34"/>
    </row>
    <row r="7" spans="1:5" ht="30.75" customHeight="1" thickBot="1" x14ac:dyDescent="0.35">
      <c r="A7" s="37" t="s">
        <v>49</v>
      </c>
      <c r="B7" s="38"/>
      <c r="C7" s="38"/>
      <c r="D7" s="38"/>
      <c r="E7" s="39">
        <f>E6*0.7217547661907</f>
        <v>0</v>
      </c>
    </row>
    <row r="8" spans="1:5" ht="15" thickBot="1" x14ac:dyDescent="0.35">
      <c r="A8" s="30"/>
      <c r="E8" s="31"/>
    </row>
    <row r="9" spans="1:5" ht="15" thickBot="1" x14ac:dyDescent="0.35">
      <c r="A9" s="35" t="s">
        <v>44</v>
      </c>
      <c r="B9" s="36"/>
      <c r="C9" s="26"/>
      <c r="D9" s="26"/>
      <c r="E9" s="27"/>
    </row>
    <row r="12" spans="1:5" x14ac:dyDescent="0.3">
      <c r="A12" t="s">
        <v>47</v>
      </c>
    </row>
  </sheetData>
  <pageMargins left="0.7" right="0.7" top="0.75" bottom="0.75" header="0.3" footer="0.3"/>
  <pageSetup orientation="portrait" horizontalDpi="1200" verticalDpi="1200" r:id="rId1"/>
  <headerFooter>
    <oddHeader>&amp;C&amp;"Aptos"&amp;10&amp;K0000FF OFFICIAL&amp;1#_x000D_</oddHeader>
    <oddFooter>&amp;C_x000D_&amp;1#&amp;"Aptos"&amp;10&amp;K0000FF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Existing Pens</vt:lpstr>
      <vt:lpstr>Proposed Pens</vt:lpstr>
      <vt:lpstr>Flow</vt:lpstr>
      <vt:lpstr>NewDepomod Run Info</vt:lpstr>
      <vt:lpstr>NDModellingResults</vt:lpstr>
      <vt:lpstr>Medicines Modelling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2026-10-02T13:44:50Z</dcterms:created>
  <dcterms:modified xsi:type="dcterms:W3CDTF">2026-10-02T13:45:08Z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2026-10-02T13:44:57Z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cc1c9a28-dbcb-4b2b-9350-459d309fb1d9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